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7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ction properties" sheetId="1" state="visible" r:id="rId2"/>
    <sheet name="classroom results collection" sheetId="2" state="visible" r:id="rId3"/>
  </sheets>
  <definedNames>
    <definedName function="false" hidden="false" name="pippo" vbProcedure="false">'section properties'!$C$34</definedName>
    <definedName function="false" hidden="false" name="_2l" vbProcedure="false">NA()</definedName>
    <definedName function="false" hidden="false" name="_b" vbProcedure="false">'section properties'!$C$4</definedName>
    <definedName function="false" hidden="false" name="_BredtArea" vbProcedure="false">'section properties'!$C$11</definedName>
    <definedName function="false" hidden="false" name="_dtheta_dz" vbProcedure="false">'section properties'!$C$26</definedName>
    <definedName function="false" hidden="false" name="_fudgefactor" vbProcedure="false">'section properties'!$C$52</definedName>
    <definedName function="false" hidden="false" name="_G" vbProcedure="false">'section properties'!$C$23</definedName>
    <definedName function="false" hidden="false" name="_gap" vbProcedure="false">'section properties'!$C$7</definedName>
    <definedName function="false" hidden="false" name="_h" vbProcedure="false">'section properties'!$C$3</definedName>
    <definedName function="false" hidden="false" name="_Kt_ctw" vbProcedure="false">'section properties'!$C$16</definedName>
    <definedName function="false" hidden="false" name="_Kt_ctw_rigid" vbProcedure="false">'section properties'!$C$40</definedName>
    <definedName function="false" hidden="false" name="_Kt_ctw_warp" vbProcedure="false">'section properties'!$C$38</definedName>
    <definedName function="false" hidden="false" name="_Kt_otw" vbProcedure="false">'section properties'!$C$15</definedName>
    <definedName function="false" hidden="false" name="_Kt_otw_rigid" vbProcedure="false">'section properties'!$C$39</definedName>
    <definedName function="false" hidden="false" name="_Kt_otw_warp" vbProcedure="false">'section properties'!$C$37</definedName>
    <definedName function="false" hidden="false" name="_l" vbProcedure="false">'section properties'!$C$8</definedName>
    <definedName function="false" hidden="false" name="_Mt_ctw_rigid" vbProcedure="false">'section properties'!$C$33</definedName>
    <definedName function="false" hidden="false" name="_Mt_ctw_warp" vbProcedure="false">'section properties'!$C$31</definedName>
    <definedName function="false" hidden="false" name="_Mt_otw_rigid" vbProcedure="false">'section properties'!$C$32</definedName>
    <definedName function="false" hidden="false" name="_Mt_otw_warp" vbProcedure="false">'section properties'!$C$30</definedName>
    <definedName function="false" hidden="false" name="_p" vbProcedure="false">'section properties'!$C$10</definedName>
    <definedName function="false" hidden="false" name="_pippo" vbProcedure="false">'section properties'!$C$34</definedName>
    <definedName function="false" hidden="false" name="_r" vbProcedure="false">'section properties'!$C$6</definedName>
    <definedName function="false" hidden="false" name="_s" vbProcedure="false">'section properties'!$C$5</definedName>
    <definedName function="false" hidden="false" name="_tau_ctw" vbProcedure="false">'section properties'!$C$20</definedName>
    <definedName function="false" hidden="false" name="_tau_otw" vbProcedure="false">'section properties'!$C$19</definedName>
    <definedName function="false" hidden="false" name="_theta_z" vbProcedure="false">'section properties'!$C$27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<sst xmlns="http://schemas.openxmlformats.org/spreadsheetml/2006/main" count="136" uniqueCount="100">
  <si>
    <t xml:space="preserve">input cell</t>
  </si>
  <si>
    <t xml:space="preserve">Beam profile dimensions</t>
  </si>
  <si>
    <t xml:space="preserve">heigth, at the midsurface</t>
  </si>
  <si>
    <t xml:space="preserve">_h</t>
  </si>
  <si>
    <t xml:space="preserve">mm</t>
  </si>
  <si>
    <t xml:space="preserve">width, at the midsurface</t>
  </si>
  <si>
    <t xml:space="preserve">_b</t>
  </si>
  <si>
    <t xml:space="preserve">wall thickness</t>
  </si>
  <si>
    <t xml:space="preserve">_s</t>
  </si>
  <si>
    <t xml:space="preserve">fillet radius</t>
  </si>
  <si>
    <t xml:space="preserve">_r</t>
  </si>
  <si>
    <t xml:space="preserve">gap</t>
  </si>
  <si>
    <t xml:space="preserve">_gap</t>
  </si>
  <si>
    <t xml:space="preserve">section characteristic dimension</t>
  </si>
  <si>
    <t xml:space="preserve">_l</t>
  </si>
  <si>
    <t xml:space="preserve">modeled profile portion length (half the overall length)</t>
  </si>
  <si>
    <t xml:space="preserve">_dz</t>
  </si>
  <si>
    <t xml:space="preserve">profile wall perimeter</t>
  </si>
  <si>
    <t xml:space="preserve">_p</t>
  </si>
  <si>
    <t xml:space="preserve">profile wall midurve enclosed area</t>
  </si>
  <si>
    <t xml:space="preserve">_BredtArea</t>
  </si>
  <si>
    <t xml:space="preserve"> mm^2 </t>
  </si>
  <si>
    <t xml:space="preserve">profile cross section area</t>
  </si>
  <si>
    <t xml:space="preserve">_Area</t>
  </si>
  <si>
    <t xml:space="preserve">mm^2 </t>
  </si>
  <si>
    <t xml:space="preserve">Predicted torsional stiffness values</t>
  </si>
  <si>
    <t xml:space="preserve">open thin walled section</t>
  </si>
  <si>
    <t xml:space="preserve">_Kt_otw</t>
  </si>
  <si>
    <t xml:space="preserve">mm^4 </t>
  </si>
  <si>
    <t xml:space="preserve">Kt da teoria = 1/3*p*h^3</t>
  </si>
  <si>
    <t xml:space="preserve">closed thin walled section, Bredt Formula</t>
  </si>
  <si>
    <t xml:space="preserve">_Kt_ctw</t>
  </si>
  <si>
    <t xml:space="preserve">Predicted shear stress values</t>
  </si>
  <si>
    <t xml:space="preserve">Mt s.t. tau12=1MPa</t>
  </si>
  <si>
    <t xml:space="preserve">_tau_otw</t>
  </si>
  <si>
    <t xml:space="preserve">MPa </t>
  </si>
  <si>
    <t xml:space="preserve">Nmm</t>
  </si>
  <si>
    <t xml:space="preserve">_tau_ctw</t>
  </si>
  <si>
    <t xml:space="preserve">material properties</t>
  </si>
  <si>
    <t xml:space="preserve">shear modulus (G12 in-plane shear modulus if orthotropic) </t>
  </si>
  <si>
    <t xml:space="preserve">_G</t>
  </si>
  <si>
    <t xml:space="preserve">imposed displacements </t>
  </si>
  <si>
    <t xml:space="preserve">twist rate</t>
  </si>
  <si>
    <t xml:space="preserve">_dtheta_dz</t>
  </si>
  <si>
    <t xml:space="preserve">rad/mm</t>
  </si>
  <si>
    <t xml:space="preserve">torsional counter-rotation at the profile terminals</t>
  </si>
  <si>
    <t xml:space="preserve">_theta_z</t>
  </si>
  <si>
    <t xml:space="preserve">rad</t>
  </si>
  <si>
    <t xml:space="preserve">half of the overall twist imposed to the profile</t>
  </si>
  <si>
    <t xml:space="preserve">measured reaction torque (of FE models), complete section</t>
  </si>
  <si>
    <t xml:space="preserve">open thin walled section, free warping at both ends</t>
  </si>
  <si>
    <t xml:space="preserve">_Mt_otw_warp</t>
  </si>
  <si>
    <t xml:space="preserve">letto da FEM</t>
  </si>
  <si>
    <t xml:space="preserve">closed thin walled section, free warping at both ends</t>
  </si>
  <si>
    <t xml:space="preserve">_Mt_ctw_warp</t>
  </si>
  <si>
    <t xml:space="preserve">open thin walled section, zero warping at both ends</t>
  </si>
  <si>
    <t xml:space="preserve">_Mt_otw_rigid</t>
  </si>
  <si>
    <t xml:space="preserve">modello l4, 1920mmx2</t>
  </si>
  <si>
    <t xml:space="preserve">closed thin walled section, zero warping at both ends</t>
  </si>
  <si>
    <t xml:space="preserve">_Mt_ctw_rigid</t>
  </si>
  <si>
    <t xml:space="preserve">results</t>
  </si>
  <si>
    <t xml:space="preserve">profile section torsional stiffness coefficient</t>
  </si>
  <si>
    <t xml:space="preserve">_Kt_otw_warp</t>
  </si>
  <si>
    <t xml:space="preserve">irrigidimento otw→ctw</t>
  </si>
  <si>
    <t xml:space="preserve">formula rigidezza tors. Sez. Sottili aperte</t>
  </si>
  <si>
    <t xml:space="preserve">_Kt_ctw_warp</t>
  </si>
  <si>
    <t xml:space="preserve">formula di Bredt</t>
  </si>
  <si>
    <t xml:space="preserve">_Kt_otw_rigid</t>
  </si>
  <si>
    <t xml:space="preserve">_Kt_ctw_rigid</t>
  </si>
  <si>
    <t xml:space="preserve">result comparison</t>
  </si>
  <si>
    <t xml:space="preserve">ratio</t>
  </si>
  <si>
    <t xml:space="preserve">relative variation</t>
  </si>
  <si>
    <t xml:space="preserve">otw, free warp, FE vs theoretical ratio</t>
  </si>
  <si>
    <t xml:space="preserve">ctw, free warp, FE vs theoretical ratio (bredt)</t>
  </si>
  <si>
    <t xml:space="preserve">free warp, FE, otw vs ctw ratio</t>
  </si>
  <si>
    <t xml:space="preserve">OTW  constrained warping @terminals stiffening factor</t>
  </si>
  <si>
    <r>
      <rPr>
        <sz val="10"/>
        <rFont val="Arial"/>
        <family val="2"/>
        <charset val="1"/>
      </rPr>
      <t xml:space="preserve">CTW  constrained </t>
    </r>
    <r>
      <rPr>
        <sz val="10"/>
        <rFont val="Arial"/>
        <family val="2"/>
      </rPr>
      <t xml:space="preserve">warping @</t>
    </r>
    <r>
      <rPr>
        <sz val="10"/>
        <rFont val="Arial"/>
        <family val="2"/>
        <charset val="1"/>
      </rPr>
      <t xml:space="preserve">terminals stiffening factor</t>
    </r>
  </si>
  <si>
    <t xml:space="preserve">description</t>
  </si>
  <si>
    <t xml:space="preserve">_fudgefactor</t>
  </si>
  <si>
    <t xml:space="preserve">_r1</t>
  </si>
  <si>
    <t xml:space="preserve">half overall,</t>
  </si>
  <si>
    <t xml:space="preserve">profile torsional stiffness</t>
  </si>
  <si>
    <t xml:space="preserve">modeled portion</t>
  </si>
  <si>
    <t xml:space="preserve">Overall length ratio</t>
  </si>
  <si>
    <t xml:space="preserve">OTW, free warp</t>
  </si>
  <si>
    <t xml:space="preserve">CTW, free warp</t>
  </si>
  <si>
    <t xml:space="preserve">OTW, constraine warp</t>
  </si>
  <si>
    <t xml:space="preserve">CTW, constrained warp</t>
  </si>
  <si>
    <t xml:space="preserve">l1</t>
  </si>
  <si>
    <t xml:space="preserve">FILLME</t>
  </si>
  <si>
    <t xml:space="preserve">4a fila </t>
  </si>
  <si>
    <t xml:space="preserve">l2</t>
  </si>
  <si>
    <t xml:space="preserve">3a fila</t>
  </si>
  <si>
    <t xml:space="preserve">l3</t>
  </si>
  <si>
    <t xml:space="preserve">2a fila</t>
  </si>
  <si>
    <t xml:space="preserve">l4</t>
  </si>
  <si>
    <t xml:space="preserve">Cattedra + 1a fila</t>
  </si>
  <si>
    <t xml:space="preserve">constrained warping stiffening factor</t>
  </si>
  <si>
    <t xml:space="preserve">OTW</t>
  </si>
  <si>
    <t xml:space="preserve">CTW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</si>
</sst>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0.00000E+00"/>
    <numFmt numFmtId="167" formatCode="0.00"/>
    <numFmt numFmtId="168" formatCode="0.00%"/>
    <numFmt numFmtId="169" formatCode="0.000"/>
    <numFmt numFmtId="170" formatCode="0.00E+0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sz val="10"/>
      <color rgb="FFC9211E"/>
      <name val="Arial"/>
      <family val="2"/>
      <charset val="1"/>
    </font>
    <font>
      <sz val="10"/>
      <name val="Arial"/>
      <family val="2"/>
    </font>
    <font>
      <sz val="13"/>
      <color rgb="FF2C2C2C"/>
      <name val="Arial"/>
      <family val="2"/>
    </font>
    <font>
      <sz val="10"/>
      <color rgb="FF2C2C2C"/>
      <name val="Arial"/>
      <family val="2"/>
    </font>
    <font>
      <sz val="9"/>
      <color rgb="FF2C2C2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C9211E"/>
      <rgbColor rgb="FF993366"/>
      <rgbColor rgb="FF333399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2c2c2c"/>
                </a:solidFill>
                <a:latin typeface="Arial"/>
              </a:defRPr>
            </a:pPr>
            <a:r>
              <a:rPr b="0" sz="1300" spc="-1" strike="noStrike">
                <a:solidFill>
                  <a:srgbClr val="2c2c2c"/>
                </a:solidFill>
                <a:latin typeface="Arial"/>
              </a:rPr>
              <a:t>constrained warping stiffening factor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'classroom results collection'!$D$10:$D$10</c:f>
              <c:strCache>
                <c:ptCount val="1"/>
                <c:pt idx="0">
                  <c:v>OTW</c:v>
                </c:pt>
              </c:strCache>
            </c:strRef>
          </c:tx>
          <c:spPr>
            <a:solidFill>
              <a:srgbClr val="004586"/>
            </a:solidFill>
            <a:ln w="37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'classroom results collection'!$C$11:$C$14</c:f>
              <c:numCache>
                <c:formatCode>General</c:formatCode>
                <c:ptCount val="4"/>
                <c:pt idx="0">
                  <c:v>3.87197515060366</c:v>
                </c:pt>
                <c:pt idx="1">
                  <c:v>7.74395030120732</c:v>
                </c:pt>
                <c:pt idx="2">
                  <c:v>15.4879006024146</c:v>
                </c:pt>
                <c:pt idx="3">
                  <c:v>30.9758012048293</c:v>
                </c:pt>
              </c:numCache>
            </c:numRef>
          </c:xVal>
          <c:yVal>
            <c:numRef>
              <c:f>'classroom results collection'!$D$11:$D$14</c:f>
              <c:numCache>
                <c:formatCode>General</c:formatCode>
                <c:ptCount val="4"/>
                <c:pt idx="1">
                  <c:v>2122.55530618788</c:v>
                </c:pt>
                <c:pt idx="3">
                  <c:v>177.144517473549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'classroom results collection'!$E$10:$E$10</c:f>
              <c:strCache>
                <c:ptCount val="1"/>
                <c:pt idx="0">
                  <c:v>CTW</c:v>
                </c:pt>
              </c:strCache>
            </c:strRef>
          </c:tx>
          <c:spPr>
            <a:solidFill>
              <a:srgbClr val="ff420e"/>
            </a:solidFill>
            <a:ln w="37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'classroom results collection'!$C$11:$C$14</c:f>
              <c:numCache>
                <c:formatCode>General</c:formatCode>
                <c:ptCount val="4"/>
                <c:pt idx="0">
                  <c:v>3.87197515060366</c:v>
                </c:pt>
                <c:pt idx="1">
                  <c:v>7.74395030120732</c:v>
                </c:pt>
                <c:pt idx="2">
                  <c:v>15.4879006024146</c:v>
                </c:pt>
                <c:pt idx="3">
                  <c:v>30.9758012048293</c:v>
                </c:pt>
              </c:numCache>
            </c:numRef>
          </c:xVal>
          <c:yVal>
            <c:numRef>
              <c:f>'classroom results collection'!$E$11:$E$14</c:f>
              <c:numCache>
                <c:formatCode>General</c:formatCode>
                <c:ptCount val="4"/>
              </c:numCache>
            </c:numRef>
          </c:yVal>
          <c:smooth val="0"/>
        </c:ser>
        <c:axId val="79927557"/>
        <c:axId val="52367076"/>
      </c:scatterChart>
      <c:valAx>
        <c:axId val="79927557"/>
        <c:scaling>
          <c:logBase val="10"/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2c2c2c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2c2c2c"/>
                    </a:solidFill>
                    <a:latin typeface="Arial"/>
                  </a:rPr>
                  <a:t>beam slenderness (length) ratio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2c2c2c"/>
                </a:solidFill>
                <a:latin typeface="Arial"/>
              </a:defRPr>
            </a:pPr>
          </a:p>
        </c:txPr>
        <c:crossAx val="52367076"/>
        <c:crossesAt val="0"/>
        <c:crossBetween val="midCat"/>
      </c:valAx>
      <c:valAx>
        <c:axId val="52367076"/>
        <c:scaling>
          <c:logBase val="10"/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2c2c2c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2c2c2c"/>
                    </a:solidFill>
                    <a:latin typeface="Arial"/>
                  </a:rPr>
                  <a:t>constraining factor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2c2c2c"/>
                </a:solidFill>
                <a:latin typeface="Arial"/>
              </a:defRPr>
            </a:pPr>
          </a:p>
        </c:txPr>
        <c:crossAx val="79927557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2c2c2c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131400</xdr:colOff>
      <xdr:row>17</xdr:row>
      <xdr:rowOff>25920</xdr:rowOff>
    </xdr:from>
    <xdr:to>
      <xdr:col>7</xdr:col>
      <xdr:colOff>796680</xdr:colOff>
      <xdr:row>29</xdr:row>
      <xdr:rowOff>46800</xdr:rowOff>
    </xdr:to>
    <xdr:graphicFrame>
      <xdr:nvGraphicFramePr>
        <xdr:cNvPr id="0" name="Chart 1"/>
        <xdr:cNvGraphicFramePr/>
      </xdr:nvGraphicFramePr>
      <xdr:xfrm>
        <a:off x="1615320" y="2789280"/>
        <a:ext cx="5162760" cy="197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3"/>
  <sheetViews>
    <sheetView showFormulas="false" showGridLines="true" showRowColHeaders="true" showZeros="true" rightToLeft="false" tabSelected="true" showOutlineSymbols="true" defaultGridColor="true" view="normal" topLeftCell="A31" colorId="64" zoomScale="130" zoomScaleNormal="130" zoomScalePageLayoutView="100" workbookViewId="0">
      <selection pane="topLeft" activeCell="C48" activeCellId="0" sqref="C48"/>
    </sheetView>
  </sheetViews>
  <sheetFormatPr defaultColWidth="11.54296875" defaultRowHeight="12.1" zeroHeight="false" outlineLevelRow="0" outlineLevelCol="0"/>
  <cols>
    <col collapsed="false" customWidth="true" hidden="false" outlineLevel="0" max="1" min="1" style="0" width="46.32"/>
    <col collapsed="false" customWidth="true" hidden="false" outlineLevel="0" max="2" min="2" style="0" width="14.88"/>
    <col collapsed="false" customWidth="true" hidden="false" outlineLevel="0" max="3" min="3" style="0" width="19.45"/>
    <col collapsed="false" customWidth="true" hidden="false" outlineLevel="0" max="4" min="4" style="0" width="14.74"/>
  </cols>
  <sheetData>
    <row r="1" customFormat="false" ht="12.8" hidden="false" customHeight="false" outlineLevel="0" collapsed="false">
      <c r="A1" s="1"/>
      <c r="C1" s="2" t="s">
        <v>0</v>
      </c>
    </row>
    <row r="2" customFormat="false" ht="12.5" hidden="false" customHeight="false" outlineLevel="0" collapsed="false">
      <c r="A2" s="1" t="s">
        <v>1</v>
      </c>
    </row>
    <row r="3" customFormat="false" ht="12.8" hidden="false" customHeight="false" outlineLevel="0" collapsed="false">
      <c r="A3" s="0" t="s">
        <v>2</v>
      </c>
      <c r="B3" s="0" t="s">
        <v>3</v>
      </c>
      <c r="C3" s="3" t="n">
        <v>118</v>
      </c>
      <c r="D3" s="0" t="s">
        <v>4</v>
      </c>
    </row>
    <row r="4" customFormat="false" ht="12.5" hidden="false" customHeight="false" outlineLevel="0" collapsed="false">
      <c r="A4" s="0" t="s">
        <v>5</v>
      </c>
      <c r="B4" s="0" t="s">
        <v>6</v>
      </c>
      <c r="C4" s="3" t="n">
        <v>38</v>
      </c>
      <c r="D4" s="0" t="s">
        <v>4</v>
      </c>
    </row>
    <row r="5" customFormat="false" ht="12.5" hidden="false" customHeight="false" outlineLevel="0" collapsed="false">
      <c r="A5" s="0" t="s">
        <v>7</v>
      </c>
      <c r="B5" s="0" t="s">
        <v>8</v>
      </c>
      <c r="C5" s="3" t="n">
        <v>2</v>
      </c>
      <c r="D5" s="0" t="s">
        <v>4</v>
      </c>
    </row>
    <row r="6" customFormat="false" ht="12.8" hidden="false" customHeight="false" outlineLevel="0" collapsed="false">
      <c r="A6" s="0" t="s">
        <v>9</v>
      </c>
      <c r="B6" s="0" t="s">
        <v>10</v>
      </c>
      <c r="C6" s="3" t="n">
        <v>0</v>
      </c>
      <c r="D6" s="0" t="s">
        <v>4</v>
      </c>
    </row>
    <row r="7" customFormat="false" ht="12.8" hidden="false" customHeight="false" outlineLevel="0" collapsed="false">
      <c r="A7" s="0" t="s">
        <v>11</v>
      </c>
      <c r="B7" s="0" t="s">
        <v>12</v>
      </c>
      <c r="C7" s="3" t="n">
        <v>0.1</v>
      </c>
      <c r="D7" s="0" t="s">
        <v>4</v>
      </c>
    </row>
    <row r="8" customFormat="false" ht="12.8" hidden="false" customHeight="false" outlineLevel="0" collapsed="false">
      <c r="A8" s="0" t="s">
        <v>13</v>
      </c>
      <c r="B8" s="0" t="s">
        <v>14</v>
      </c>
      <c r="C8" s="3" t="n">
        <f aca="false">SQRT(_h^2+_b^2)</f>
        <v>123.967737738494</v>
      </c>
      <c r="D8" s="0" t="s">
        <v>4</v>
      </c>
    </row>
    <row r="9" customFormat="false" ht="12.8" hidden="false" customHeight="false" outlineLevel="0" collapsed="false">
      <c r="A9" s="0" t="s">
        <v>15</v>
      </c>
      <c r="B9" s="0" t="s">
        <v>16</v>
      </c>
      <c r="C9" s="4" t="n">
        <v>40</v>
      </c>
      <c r="D9" s="0" t="s">
        <v>4</v>
      </c>
    </row>
    <row r="10" customFormat="false" ht="12.8" hidden="false" customHeight="false" outlineLevel="0" collapsed="false">
      <c r="A10" s="0" t="s">
        <v>17</v>
      </c>
      <c r="B10" s="0" t="s">
        <v>18</v>
      </c>
      <c r="C10" s="5" t="n">
        <f aca="false">2*_h+2*_b-8*_r+2*PI()*_r-_gap</f>
        <v>311.9</v>
      </c>
      <c r="D10" s="0" t="s">
        <v>4</v>
      </c>
    </row>
    <row r="11" customFormat="false" ht="12.8" hidden="false" customHeight="false" outlineLevel="0" collapsed="false">
      <c r="A11" s="0" t="s">
        <v>19</v>
      </c>
      <c r="B11" s="0" t="s">
        <v>20</v>
      </c>
      <c r="C11" s="5" t="n">
        <f aca="false">(_b*_h-4*_r^2+PI()*_r^2)</f>
        <v>4484</v>
      </c>
      <c r="D11" s="0" t="s">
        <v>21</v>
      </c>
    </row>
    <row r="12" customFormat="false" ht="14.65" hidden="false" customHeight="false" outlineLevel="0" collapsed="false">
      <c r="A12" s="0" t="s">
        <v>22</v>
      </c>
      <c r="B12" s="0" t="s">
        <v>23</v>
      </c>
      <c r="C12" s="5" t="n">
        <f aca="false">_p*_s</f>
        <v>623.8</v>
      </c>
      <c r="D12" s="0" t="s">
        <v>24</v>
      </c>
    </row>
    <row r="13" customFormat="false" ht="12.8" hidden="false" customHeight="false" outlineLevel="0" collapsed="false">
      <c r="C13" s="5"/>
    </row>
    <row r="14" customFormat="false" ht="12.8" hidden="false" customHeight="false" outlineLevel="0" collapsed="false">
      <c r="A14" s="1" t="s">
        <v>25</v>
      </c>
      <c r="C14" s="5"/>
    </row>
    <row r="15" customFormat="false" ht="14.65" hidden="false" customHeight="false" outlineLevel="0" collapsed="false">
      <c r="A15" s="6" t="s">
        <v>26</v>
      </c>
      <c r="B15" s="0" t="s">
        <v>27</v>
      </c>
      <c r="C15" s="6" t="n">
        <f aca="false">1/3*_p*_s^3</f>
        <v>831.733333333333</v>
      </c>
      <c r="D15" s="0" t="s">
        <v>28</v>
      </c>
      <c r="E15" s="0" t="s">
        <v>29</v>
      </c>
    </row>
    <row r="16" customFormat="false" ht="12.8" hidden="false" customHeight="false" outlineLevel="0" collapsed="false">
      <c r="A16" s="6" t="s">
        <v>30</v>
      </c>
      <c r="B16" s="0" t="s">
        <v>31</v>
      </c>
      <c r="C16" s="0" t="n">
        <f aca="false">4*_BredtArea^2*_s/_p</f>
        <v>515710.317409426</v>
      </c>
      <c r="D16" s="0" t="s">
        <v>28</v>
      </c>
    </row>
    <row r="17" customFormat="false" ht="12.8" hidden="false" customHeight="false" outlineLevel="0" collapsed="false">
      <c r="A17" s="6"/>
    </row>
    <row r="18" customFormat="false" ht="12.8" hidden="false" customHeight="false" outlineLevel="0" collapsed="false">
      <c r="A18" s="1" t="s">
        <v>32</v>
      </c>
      <c r="E18" s="7" t="s">
        <v>33</v>
      </c>
    </row>
    <row r="19" customFormat="false" ht="12.8" hidden="false" customHeight="false" outlineLevel="0" collapsed="false">
      <c r="A19" s="6" t="s">
        <v>26</v>
      </c>
      <c r="B19" s="0" t="s">
        <v>34</v>
      </c>
      <c r="C19" s="0" t="n">
        <f aca="false">_G*_dtheta_dz*_s</f>
        <v>53.8461538461539</v>
      </c>
      <c r="D19" s="0" t="s">
        <v>35</v>
      </c>
      <c r="E19" s="8" t="n">
        <f aca="false">1/C19*_G*_dtheta_dz*_Kt_otw</f>
        <v>415.866666666667</v>
      </c>
      <c r="F19" s="0" t="s">
        <v>36</v>
      </c>
    </row>
    <row r="20" customFormat="false" ht="12.8" hidden="false" customHeight="false" outlineLevel="0" collapsed="false">
      <c r="A20" s="6" t="s">
        <v>30</v>
      </c>
      <c r="B20" s="0" t="s">
        <v>37</v>
      </c>
      <c r="C20" s="0" t="n">
        <f aca="false">_dtheta_dz*_Kt_ctw*_G/2/_s/_BredtArea</f>
        <v>774.11399117074</v>
      </c>
      <c r="D20" s="0" t="s">
        <v>35</v>
      </c>
      <c r="E20" s="8" t="n">
        <f aca="false">1/C19*_G*_dtheta_dz*_Kt_ctw</f>
        <v>257855.158704713</v>
      </c>
      <c r="F20" s="0" t="s">
        <v>36</v>
      </c>
    </row>
    <row r="21" customFormat="false" ht="12.8" hidden="false" customHeight="false" outlineLevel="0" collapsed="false">
      <c r="A21" s="6"/>
    </row>
    <row r="22" customFormat="false" ht="12.5" hidden="false" customHeight="false" outlineLevel="0" collapsed="false">
      <c r="A22" s="1" t="s">
        <v>38</v>
      </c>
    </row>
    <row r="23" customFormat="false" ht="12.5" hidden="false" customHeight="false" outlineLevel="0" collapsed="false">
      <c r="A23" s="0" t="s">
        <v>39</v>
      </c>
      <c r="B23" s="0" t="s">
        <v>40</v>
      </c>
      <c r="C23" s="3" t="n">
        <f aca="false">70000/2/(1+0.3)</f>
        <v>26923.0769230769</v>
      </c>
      <c r="D23" s="0" t="s">
        <v>35</v>
      </c>
    </row>
    <row r="25" customFormat="false" ht="12.5" hidden="false" customHeight="false" outlineLevel="0" collapsed="false">
      <c r="A25" s="1" t="s">
        <v>41</v>
      </c>
    </row>
    <row r="26" customFormat="false" ht="12.5" hidden="false" customHeight="false" outlineLevel="0" collapsed="false">
      <c r="A26" s="6" t="s">
        <v>42</v>
      </c>
      <c r="B26" s="0" t="s">
        <v>43</v>
      </c>
      <c r="C26" s="3" t="n">
        <v>0.001</v>
      </c>
      <c r="D26" s="0" t="s">
        <v>44</v>
      </c>
    </row>
    <row r="27" customFormat="false" ht="12.5" hidden="false" customHeight="false" outlineLevel="0" collapsed="false">
      <c r="A27" s="0" t="s">
        <v>45</v>
      </c>
      <c r="B27" s="0" t="s">
        <v>46</v>
      </c>
      <c r="C27" s="0" t="n">
        <f aca="false">C26*C9</f>
        <v>0.04</v>
      </c>
      <c r="D27" s="0" t="s">
        <v>47</v>
      </c>
      <c r="E27" s="0" t="s">
        <v>48</v>
      </c>
    </row>
    <row r="29" customFormat="false" ht="12.5" hidden="false" customHeight="false" outlineLevel="0" collapsed="false">
      <c r="A29" s="1" t="s">
        <v>49</v>
      </c>
    </row>
    <row r="30" customFormat="false" ht="14.65" hidden="false" customHeight="false" outlineLevel="0" collapsed="false">
      <c r="A30" s="0" t="s">
        <v>50</v>
      </c>
      <c r="B30" s="0" t="s">
        <v>51</v>
      </c>
      <c r="C30" s="9" t="n">
        <v>22309.4</v>
      </c>
      <c r="D30" s="0" t="s">
        <v>36</v>
      </c>
      <c r="E30" s="0" t="s">
        <v>52</v>
      </c>
    </row>
    <row r="31" customFormat="false" ht="14.65" hidden="false" customHeight="false" outlineLevel="0" collapsed="false">
      <c r="A31" s="0" t="s">
        <v>53</v>
      </c>
      <c r="B31" s="0" t="s">
        <v>54</v>
      </c>
      <c r="C31" s="9" t="n">
        <v>13902400</v>
      </c>
      <c r="D31" s="0" t="s">
        <v>36</v>
      </c>
    </row>
    <row r="32" customFormat="false" ht="14.65" hidden="false" customHeight="false" outlineLevel="0" collapsed="false">
      <c r="A32" s="0" t="s">
        <v>55</v>
      </c>
      <c r="B32" s="0" t="s">
        <v>56</v>
      </c>
      <c r="C32" s="9" t="n">
        <v>147337</v>
      </c>
      <c r="D32" s="0" t="s">
        <v>36</v>
      </c>
      <c r="E32" s="0" t="s">
        <v>57</v>
      </c>
    </row>
    <row r="33" customFormat="false" ht="14.65" hidden="false" customHeight="false" outlineLevel="0" collapsed="false">
      <c r="A33" s="0" t="s">
        <v>58</v>
      </c>
      <c r="B33" s="0" t="s">
        <v>59</v>
      </c>
      <c r="C33" s="9"/>
      <c r="D33" s="0" t="s">
        <v>36</v>
      </c>
    </row>
    <row r="34" customFormat="false" ht="12.8" hidden="false" customHeight="false" outlineLevel="0" collapsed="false"/>
    <row r="35" customFormat="false" ht="12.8" hidden="false" customHeight="false" outlineLevel="0" collapsed="false">
      <c r="A35" s="1" t="s">
        <v>60</v>
      </c>
    </row>
    <row r="36" customFormat="false" ht="12.8" hidden="false" customHeight="false" outlineLevel="0" collapsed="false">
      <c r="A36" s="0" t="s">
        <v>61</v>
      </c>
      <c r="C36" s="0" t="n">
        <f aca="false">C38/C37</f>
        <v>623.163330255408</v>
      </c>
    </row>
    <row r="37" customFormat="false" ht="14.65" hidden="false" customHeight="false" outlineLevel="0" collapsed="false">
      <c r="A37" s="0" t="s">
        <v>50</v>
      </c>
      <c r="B37" s="0" t="s">
        <v>62</v>
      </c>
      <c r="C37" s="6" t="n">
        <f aca="false">_Mt_otw_warp/(_dtheta_dz)/_G</f>
        <v>828.634857142857</v>
      </c>
      <c r="D37" s="0" t="s">
        <v>28</v>
      </c>
      <c r="E37" s="0" t="s">
        <v>63</v>
      </c>
      <c r="G37" s="0" t="s">
        <v>64</v>
      </c>
    </row>
    <row r="38" customFormat="false" ht="12.8" hidden="false" customHeight="false" outlineLevel="0" collapsed="false">
      <c r="A38" s="0" t="s">
        <v>53</v>
      </c>
      <c r="B38" s="0" t="s">
        <v>65</v>
      </c>
      <c r="C38" s="0" t="n">
        <f aca="false">_Mt_ctw_warp/(_dtheta_dz)/_G</f>
        <v>516374.857142857</v>
      </c>
      <c r="D38" s="0" t="s">
        <v>28</v>
      </c>
      <c r="E38" s="10" t="n">
        <f aca="false">C38/C37</f>
        <v>623.163330255408</v>
      </c>
      <c r="G38" s="0" t="s">
        <v>66</v>
      </c>
    </row>
    <row r="39" customFormat="false" ht="12.8" hidden="false" customHeight="false" outlineLevel="0" collapsed="false">
      <c r="A39" s="0" t="s">
        <v>55</v>
      </c>
      <c r="B39" s="0" t="s">
        <v>67</v>
      </c>
      <c r="C39" s="6" t="n">
        <f aca="false">_Mt_otw_rigid/(_dtheta_dz)/_G</f>
        <v>5472.51714285714</v>
      </c>
      <c r="D39" s="0" t="s">
        <v>28</v>
      </c>
    </row>
    <row r="40" customFormat="false" ht="12.8" hidden="false" customHeight="false" outlineLevel="0" collapsed="false">
      <c r="A40" s="0" t="s">
        <v>58</v>
      </c>
      <c r="B40" s="0" t="s">
        <v>68</v>
      </c>
      <c r="C40" s="6" t="n">
        <f aca="false">_Mt_ctw_rigid/(_dtheta_dz)/_G</f>
        <v>0</v>
      </c>
      <c r="D40" s="0" t="s">
        <v>28</v>
      </c>
    </row>
    <row r="42" customFormat="false" ht="12.5" hidden="false" customHeight="false" outlineLevel="0" collapsed="false">
      <c r="A42" s="1" t="s">
        <v>69</v>
      </c>
      <c r="C42" s="0" t="s">
        <v>70</v>
      </c>
      <c r="D42" s="0" t="s">
        <v>71</v>
      </c>
    </row>
    <row r="43" customFormat="false" ht="12.8" hidden="false" customHeight="false" outlineLevel="0" collapsed="false">
      <c r="A43" s="0" t="s">
        <v>72</v>
      </c>
      <c r="C43" s="0" t="n">
        <f aca="false">_Kt_otw_warp/_Kt_otw</f>
        <v>0.996274675949251</v>
      </c>
      <c r="D43" s="11" t="n">
        <f aca="false">C43-1</f>
        <v>-0.00372532405074866</v>
      </c>
    </row>
    <row r="44" customFormat="false" ht="12.8" hidden="false" customHeight="false" outlineLevel="0" collapsed="false">
      <c r="A44" s="0" t="s">
        <v>73</v>
      </c>
      <c r="C44" s="0" t="n">
        <f aca="false">_Kt_ctw_warp/_Kt_ctw</f>
        <v>1.00128859111598</v>
      </c>
      <c r="D44" s="11" t="n">
        <f aca="false">C44-1</f>
        <v>0.00128859111597612</v>
      </c>
    </row>
    <row r="46" customFormat="false" ht="12.8" hidden="false" customHeight="false" outlineLevel="0" collapsed="false">
      <c r="A46" s="0" t="s">
        <v>74</v>
      </c>
      <c r="C46" s="6" t="n">
        <f aca="false">_Kt_otw_warp/_Kt_ctw_warp</f>
        <v>0.00160471573253539</v>
      </c>
      <c r="D46" s="11" t="n">
        <f aca="false">C46-1</f>
        <v>-0.998395284267465</v>
      </c>
    </row>
    <row r="47" customFormat="false" ht="12.8" hidden="false" customHeight="false" outlineLevel="0" collapsed="false">
      <c r="C47" s="6" t="n">
        <v>1.05</v>
      </c>
    </row>
    <row r="48" customFormat="false" ht="12.8" hidden="false" customHeight="false" outlineLevel="0" collapsed="false">
      <c r="A48" s="0" t="s">
        <v>75</v>
      </c>
      <c r="C48" s="6" t="n">
        <f aca="false">_Kt_otw_rigid/_Kt_otw_warp</f>
        <v>6.60425650174366</v>
      </c>
      <c r="D48" s="11" t="n">
        <f aca="false">C48-1</f>
        <v>5.60425650174366</v>
      </c>
    </row>
    <row r="49" customFormat="false" ht="12.8" hidden="false" customHeight="false" outlineLevel="0" collapsed="false">
      <c r="A49" s="0" t="s">
        <v>76</v>
      </c>
      <c r="C49" s="6" t="n">
        <f aca="false">_Kt_ctw_rigid/_Kt_ctw_warp</f>
        <v>0</v>
      </c>
      <c r="D49" s="11" t="n">
        <f aca="false">C49-1</f>
        <v>-1</v>
      </c>
    </row>
    <row r="52" customFormat="false" ht="14.65" hidden="false" customHeight="false" outlineLevel="0" collapsed="false">
      <c r="A52" s="0" t="s">
        <v>77</v>
      </c>
      <c r="B52" s="0" t="s">
        <v>78</v>
      </c>
      <c r="C52" s="0" t="n">
        <v>123</v>
      </c>
    </row>
    <row r="53" customFormat="false" ht="14.65" hidden="false" customHeight="false" outlineLevel="0" collapsed="false">
      <c r="B53" s="0" t="s">
        <v>79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C6" activeCellId="0" sqref="C6"/>
    </sheetView>
  </sheetViews>
  <sheetFormatPr defaultColWidth="11.54296875" defaultRowHeight="12.8" zeroHeight="false" outlineLevelRow="0" outlineLevelCol="0"/>
  <cols>
    <col collapsed="false" customWidth="true" hidden="false" outlineLevel="0" max="1" min="1" style="0" width="6.52"/>
    <col collapsed="false" customWidth="true" hidden="false" outlineLevel="0" max="2" min="2" style="0" width="14.52"/>
    <col collapsed="false" customWidth="true" hidden="false" outlineLevel="0" max="3" min="3" style="0" width="17.63"/>
  </cols>
  <sheetData>
    <row r="1" customFormat="false" ht="12.8" hidden="false" customHeight="false" outlineLevel="0" collapsed="false">
      <c r="B1" s="0" t="s">
        <v>80</v>
      </c>
      <c r="D1" s="1" t="s">
        <v>81</v>
      </c>
    </row>
    <row r="2" customFormat="false" ht="12.8" hidden="false" customHeight="false" outlineLevel="0" collapsed="false">
      <c r="B2" s="0" t="s">
        <v>82</v>
      </c>
      <c r="C2" s="0" t="s">
        <v>83</v>
      </c>
      <c r="D2" s="0" t="s">
        <v>84</v>
      </c>
      <c r="E2" s="0" t="s">
        <v>85</v>
      </c>
      <c r="F2" s="0" t="s">
        <v>86</v>
      </c>
      <c r="G2" s="0" t="s">
        <v>87</v>
      </c>
    </row>
    <row r="3" customFormat="false" ht="12.8" hidden="false" customHeight="false" outlineLevel="0" collapsed="false">
      <c r="A3" s="0" t="s">
        <v>88</v>
      </c>
      <c r="B3" s="0" t="n">
        <v>240</v>
      </c>
      <c r="C3" s="12" t="n">
        <f aca="false">2*B3/_l</f>
        <v>3.87197515060366</v>
      </c>
      <c r="D3" s="13" t="n">
        <v>22234.7</v>
      </c>
      <c r="E3" s="13" t="s">
        <v>89</v>
      </c>
      <c r="F3" s="13" t="s">
        <v>89</v>
      </c>
      <c r="G3" s="13" t="s">
        <v>89</v>
      </c>
      <c r="H3" s="0" t="s">
        <v>90</v>
      </c>
    </row>
    <row r="4" customFormat="false" ht="12.8" hidden="false" customHeight="false" outlineLevel="0" collapsed="false">
      <c r="A4" s="0" t="s">
        <v>91</v>
      </c>
      <c r="B4" s="0" t="n">
        <v>480</v>
      </c>
      <c r="C4" s="12" t="n">
        <f aca="false">2*B4/_l</f>
        <v>7.74395030120732</v>
      </c>
      <c r="D4" s="13" t="n">
        <v>22234.7</v>
      </c>
      <c r="E4" s="13" t="s">
        <v>89</v>
      </c>
      <c r="F4" s="14" t="n">
        <v>1765400</v>
      </c>
      <c r="G4" s="13" t="s">
        <v>89</v>
      </c>
      <c r="H4" s="0" t="s">
        <v>92</v>
      </c>
    </row>
    <row r="5" customFormat="false" ht="12.8" hidden="false" customHeight="false" outlineLevel="0" collapsed="false">
      <c r="A5" s="0" t="s">
        <v>93</v>
      </c>
      <c r="B5" s="0" t="n">
        <v>960</v>
      </c>
      <c r="C5" s="12" t="n">
        <f aca="false">2*B5/_l</f>
        <v>15.4879006024146</v>
      </c>
      <c r="D5" s="13" t="n">
        <v>22234.7</v>
      </c>
      <c r="E5" s="13" t="s">
        <v>89</v>
      </c>
      <c r="F5" s="13" t="s">
        <v>89</v>
      </c>
      <c r="G5" s="13" t="s">
        <v>89</v>
      </c>
      <c r="H5" s="0" t="s">
        <v>94</v>
      </c>
    </row>
    <row r="6" customFormat="false" ht="12.8" hidden="false" customHeight="false" outlineLevel="0" collapsed="false">
      <c r="A6" s="0" t="s">
        <v>95</v>
      </c>
      <c r="B6" s="0" t="n">
        <f aca="false">960*2</f>
        <v>1920</v>
      </c>
      <c r="C6" s="12" t="n">
        <f aca="false">2*B6/_l</f>
        <v>30.9758012048293</v>
      </c>
      <c r="D6" s="13" t="n">
        <v>22234.7</v>
      </c>
      <c r="E6" s="13" t="s">
        <v>89</v>
      </c>
      <c r="F6" s="13" t="n">
        <v>147337</v>
      </c>
      <c r="G6" s="13" t="s">
        <v>89</v>
      </c>
      <c r="H6" s="0" t="s">
        <v>96</v>
      </c>
    </row>
    <row r="9" customFormat="false" ht="12.8" hidden="false" customHeight="false" outlineLevel="0" collapsed="false">
      <c r="B9" s="1" t="s">
        <v>97</v>
      </c>
    </row>
    <row r="10" customFormat="false" ht="12.8" hidden="false" customHeight="false" outlineLevel="0" collapsed="false">
      <c r="B10" s="0" t="s">
        <v>82</v>
      </c>
      <c r="C10" s="0" t="s">
        <v>83</v>
      </c>
      <c r="D10" s="0" t="s">
        <v>98</v>
      </c>
      <c r="E10" s="0" t="s">
        <v>99</v>
      </c>
    </row>
    <row r="11" customFormat="false" ht="12.8" hidden="false" customHeight="false" outlineLevel="0" collapsed="false">
      <c r="B11" s="0" t="n">
        <v>240</v>
      </c>
      <c r="C11" s="0" t="n">
        <f aca="false">2*B11/_l</f>
        <v>3.87197515060366</v>
      </c>
      <c r="D11" s="0" t="e">
        <f aca="false">F3/_Kt_otw</f>
        <v>#VALUE!</v>
      </c>
      <c r="E11" s="0" t="e">
        <f aca="false">G3/_Kt_ctw</f>
        <v>#VALUE!</v>
      </c>
    </row>
    <row r="12" customFormat="false" ht="12.8" hidden="false" customHeight="false" outlineLevel="0" collapsed="false">
      <c r="B12" s="0" t="n">
        <v>480</v>
      </c>
      <c r="C12" s="0" t="n">
        <f aca="false">2*B12/_l</f>
        <v>7.74395030120732</v>
      </c>
      <c r="D12" s="0" t="n">
        <f aca="false">F4/_Kt_otw</f>
        <v>2122.55530618788</v>
      </c>
      <c r="E12" s="0" t="e">
        <f aca="false">G4/_Kt_ctw</f>
        <v>#VALUE!</v>
      </c>
    </row>
    <row r="13" customFormat="false" ht="12.8" hidden="false" customHeight="false" outlineLevel="0" collapsed="false">
      <c r="B13" s="0" t="n">
        <v>960</v>
      </c>
      <c r="C13" s="0" t="n">
        <f aca="false">2*B13/_l</f>
        <v>15.4879006024146</v>
      </c>
      <c r="D13" s="0" t="e">
        <f aca="false">F5/_Kt_otw</f>
        <v>#VALUE!</v>
      </c>
      <c r="E13" s="0" t="e">
        <f aca="false">G5/_Kt_ctw</f>
        <v>#VALUE!</v>
      </c>
    </row>
    <row r="14" customFormat="false" ht="12.8" hidden="false" customHeight="false" outlineLevel="0" collapsed="false">
      <c r="B14" s="0" t="n">
        <f aca="false">960*2</f>
        <v>1920</v>
      </c>
      <c r="C14" s="0" t="n">
        <f aca="false">2*B14/_l</f>
        <v>30.9758012048293</v>
      </c>
      <c r="D14" s="0" t="n">
        <f aca="false">F6/_Kt_otw</f>
        <v>177.144517473549</v>
      </c>
      <c r="E14" s="0" t="e">
        <f aca="false">G6/_Kt_ctw</f>
        <v>#VALUE!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620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2016-04-13T11:25:12Z</dcterms:created>
  <dc:creator>Enrico BERTOCCHI</dc:creator>
  <dc:description/>
  <dc:language>en-US</dc:language>
  <cp:lastModifiedBy/>
  <dcterms:modified xsi:type="dcterms:W3CDTF">2025-11-13T15:10:34Z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